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80" windowHeight="9345" activeTab="1"/>
  </bookViews>
  <sheets>
    <sheet name="Test_descrip" sheetId="1" r:id="rId1"/>
    <sheet name="Gains" sheetId="2" r:id="rId2"/>
  </sheets>
  <definedNames/>
  <calcPr fullCalcOnLoad="1"/>
</workbook>
</file>

<file path=xl/sharedStrings.xml><?xml version="1.0" encoding="utf-8"?>
<sst xmlns="http://schemas.openxmlformats.org/spreadsheetml/2006/main" count="128" uniqueCount="91">
  <si>
    <t>Expected Gain for various gain setting</t>
  </si>
  <si>
    <t>Expected Gain (dB)</t>
  </si>
  <si>
    <t>Saved Name</t>
  </si>
  <si>
    <t>FREQUENCY RESPONSE TESTS</t>
  </si>
  <si>
    <t>COHERENCE TESTS</t>
  </si>
  <si>
    <t>Test #</t>
  </si>
  <si>
    <t>Input Ch1</t>
  </si>
  <si>
    <t>Source Level (mVpk)</t>
  </si>
  <si>
    <t>Output level (Vpp)</t>
  </si>
  <si>
    <t>EMGCH1</t>
  </si>
  <si>
    <t>Plot</t>
  </si>
  <si>
    <t>Yes</t>
  </si>
  <si>
    <t>Gain set</t>
  </si>
  <si>
    <t>10k</t>
  </si>
  <si>
    <t>After attenuator</t>
  </si>
  <si>
    <t>4.62 @275Hz</t>
  </si>
  <si>
    <t>Phase Shift (deg)</t>
  </si>
  <si>
    <t>EMGCH2</t>
  </si>
  <si>
    <t>4.875 @235Hz</t>
  </si>
  <si>
    <t>EMGCH3</t>
  </si>
  <si>
    <t>No</t>
  </si>
  <si>
    <t>4.906 @240Hz</t>
  </si>
  <si>
    <t>EMGCH4</t>
  </si>
  <si>
    <t>4.5 @211Hz</t>
  </si>
  <si>
    <t>EMGCH4A</t>
  </si>
  <si>
    <t>6.93 @242Hz</t>
  </si>
  <si>
    <t>1k</t>
  </si>
  <si>
    <t>EMGCH4B</t>
  </si>
  <si>
    <t>7.5 @252Hz</t>
  </si>
  <si>
    <t>Comments</t>
  </si>
  <si>
    <t>More sinusoidal looking; When @400mVpk input the output was 8Vpp &amp; the 'hi' saturation warning came on</t>
  </si>
  <si>
    <t>More sinusoidal looking</t>
  </si>
  <si>
    <t>Changed Trimpot to Rt = 1.53 kOhm, compared with all other tests at Rt = 58 Ohm</t>
  </si>
  <si>
    <t>EMGCH4C</t>
  </si>
  <si>
    <t>7.0 @263Hz</t>
  </si>
  <si>
    <t>CH4OUTB</t>
  </si>
  <si>
    <t>Differential Output B</t>
  </si>
  <si>
    <t>6.75 @252Hz</t>
  </si>
  <si>
    <t>CH4OUTA</t>
  </si>
  <si>
    <t>Differential Output A</t>
  </si>
  <si>
    <t>6.75 @256Hz</t>
  </si>
  <si>
    <t>COHCH4</t>
  </si>
  <si>
    <t>COHCH4A</t>
  </si>
  <si>
    <t>There was low coherence in the passband; Sudden drops at 100Hz &amp; 1kHz</t>
  </si>
  <si>
    <r>
      <t>Input:</t>
    </r>
    <r>
      <rPr>
        <sz val="10"/>
        <rFont val="Arial"/>
        <family val="0"/>
      </rPr>
      <t xml:space="preserve"> Random Noise</t>
    </r>
  </si>
  <si>
    <r>
      <t>Averaging:</t>
    </r>
    <r>
      <rPr>
        <sz val="10"/>
        <rFont val="Arial"/>
        <family val="0"/>
      </rPr>
      <t xml:space="preserve"> Stable (mean); No = 32</t>
    </r>
  </si>
  <si>
    <t>Source Input:</t>
  </si>
  <si>
    <t>Input Couple:</t>
  </si>
  <si>
    <t>DC</t>
  </si>
  <si>
    <t>Signals:</t>
  </si>
  <si>
    <t>Grounded Signals (instead of floating)</t>
  </si>
  <si>
    <t>EMG Analysis with in-house circuit</t>
  </si>
  <si>
    <t>Placed circuit &amp; belt-mounted unit in copper box which was grounded to power supply ground</t>
  </si>
  <si>
    <t>Sinusoids distorted at peaks; appears to be a low freq wave over top of sines</t>
  </si>
  <si>
    <t>Ch</t>
  </si>
  <si>
    <t>Fc (Hz)</t>
  </si>
  <si>
    <t>Gc (dB)</t>
  </si>
  <si>
    <t>Pc (deg)</t>
  </si>
  <si>
    <t>Low cut-off</t>
  </si>
  <si>
    <t>High cut-off</t>
  </si>
  <si>
    <t>Fc (kHz)</t>
  </si>
  <si>
    <r>
      <t xml:space="preserve">Frequency: </t>
    </r>
    <r>
      <rPr>
        <sz val="10"/>
        <rFont val="Arial"/>
        <family val="2"/>
      </rPr>
      <t>Start @ 1Hz; Span 4 decades; Range: Auto Up &amp; Down</t>
    </r>
  </si>
  <si>
    <t>Overall gain setting</t>
  </si>
  <si>
    <t>Attenuator Gain</t>
  </si>
  <si>
    <t>Atten. Gain</t>
  </si>
  <si>
    <t>Input Level (mVpk)</t>
  </si>
  <si>
    <t>Actual Recorded Gain (dB)</t>
  </si>
  <si>
    <t>**Electrodes have gain of 10, but it is included in the overall amplification setting</t>
  </si>
  <si>
    <t>Output / Input Level (dB)</t>
  </si>
  <si>
    <t>All tests</t>
  </si>
  <si>
    <t>Test #7</t>
  </si>
  <si>
    <t>Gain Pass (dB)</t>
  </si>
  <si>
    <t>Rt (kΩ)</t>
  </si>
  <si>
    <t>R1(kΩ)</t>
  </si>
  <si>
    <t>Attenuator Gains:</t>
  </si>
  <si>
    <t>The coherence was closer to 1.0 in the passband, however still a weird sudden drop @ 10Hz.</t>
  </si>
  <si>
    <t>20 x log(Gain)</t>
  </si>
  <si>
    <t>20 x log(Gain x 2)</t>
  </si>
  <si>
    <r>
      <t xml:space="preserve">Recorded Gain (dB) </t>
    </r>
    <r>
      <rPr>
        <sz val="10"/>
        <rFont val="Arial"/>
        <family val="2"/>
      </rPr>
      <t>[taking into account differential factor of 2]</t>
    </r>
  </si>
  <si>
    <r>
      <t xml:space="preserve">Expected Gain (dB) </t>
    </r>
    <r>
      <rPr>
        <sz val="10"/>
        <rFont val="Arial"/>
        <family val="2"/>
      </rPr>
      <t>[taking into account differential factor of 2]</t>
    </r>
  </si>
  <si>
    <t>Rec. Gain - [20 x log(2)]</t>
  </si>
  <si>
    <t>From plots</t>
  </si>
  <si>
    <t>Swept Sine; Log Sweep; Sweep Down (high f to low f); Log Resolution</t>
  </si>
  <si>
    <t>Description of Range - Auto Up &amp; Down</t>
  </si>
  <si>
    <t>For each input channel, the range should be set to ensure the input signal stays in the top half.</t>
  </si>
  <si>
    <t>Auto Up &amp; Down' allows automatic adjustment to the input range to ensure that the signal level is at least half-scale but not greater than full scale &amp; this is</t>
  </si>
  <si>
    <t>allowed in either direction.</t>
  </si>
  <si>
    <t>Description of Averaging - Stable</t>
  </si>
  <si>
    <t>Often called RMS averaging, it takes the arithmetic mean.</t>
  </si>
  <si>
    <t>Description of Grounded Signals</t>
  </si>
  <si>
    <t>Channels are grounded to the Dynamic Signal Analyzer chassis ground.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</si>
</sst>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left" vertical="center" wrapText="1"/>
    </xf>
    <xf numFmtId="2" fontId="4" fillId="0" borderId="0" xfId="0" applyNumberFormat="1" applyFont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165" fontId="0" fillId="0" borderId="0" xfId="0" applyNumberForma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165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 quotePrefix="1">
      <alignment horizontal="left" vertical="center"/>
    </xf>
    <xf numFmtId="165" fontId="0" fillId="0" borderId="0" xfId="0" applyNumberForma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workbookViewId="0" topLeftCell="A1">
      <selection activeCell="G43" sqref="G43"/>
    </sheetView>
  </sheetViews>
  <sheetFormatPr defaultColWidth="9.140625" defaultRowHeight="12.75"/>
  <cols>
    <col min="1" max="1" width="4.421875" style="3" customWidth="1"/>
    <col min="2" max="2" width="10.00390625" style="3" customWidth="1"/>
    <col min="3" max="3" width="4.421875" style="3" customWidth="1"/>
    <col min="4" max="4" width="3.140625" style="3" customWidth="1"/>
    <col min="5" max="5" width="5.140625" style="3" customWidth="1"/>
    <col min="6" max="6" width="9.28125" style="3" customWidth="1"/>
    <col min="7" max="7" width="7.140625" style="3" customWidth="1"/>
    <col min="8" max="8" width="8.00390625" style="3" customWidth="1"/>
    <col min="9" max="9" width="7.00390625" style="3" customWidth="1"/>
    <col min="10" max="10" width="8.00390625" style="3" customWidth="1"/>
    <col min="11" max="11" width="6.7109375" style="3" customWidth="1"/>
    <col min="12" max="12" width="5.7109375" style="3" customWidth="1"/>
    <col min="13" max="13" width="5.421875" style="3" customWidth="1"/>
    <col min="14" max="15" width="5.28125" style="3" customWidth="1"/>
    <col min="16" max="16" width="5.421875" style="3" customWidth="1"/>
    <col min="17" max="18" width="5.28125" style="3" customWidth="1"/>
    <col min="19" max="19" width="6.421875" style="3" customWidth="1"/>
    <col min="20" max="20" width="19.421875" style="3" customWidth="1"/>
    <col min="21" max="21" width="9.140625" style="3" customWidth="1"/>
    <col min="22" max="22" width="12.140625" style="3" customWidth="1"/>
    <col min="23" max="16384" width="9.140625" style="3" customWidth="1"/>
  </cols>
  <sheetData>
    <row r="1" ht="15.75">
      <c r="A1" s="10" t="s">
        <v>51</v>
      </c>
    </row>
    <row r="2" ht="12.75">
      <c r="B2" s="4" t="s">
        <v>52</v>
      </c>
    </row>
    <row r="3" ht="13.5" customHeight="1"/>
    <row r="4" ht="12.75">
      <c r="A4" s="6" t="s">
        <v>3</v>
      </c>
    </row>
    <row r="5" spans="1:15" ht="12.75">
      <c r="A5" s="5" t="s">
        <v>46</v>
      </c>
      <c r="L5" s="5" t="s">
        <v>47</v>
      </c>
      <c r="O5" s="21" t="s">
        <v>49</v>
      </c>
    </row>
    <row r="6" spans="1:15" ht="12.75">
      <c r="A6" s="6"/>
      <c r="B6" s="4" t="s">
        <v>82</v>
      </c>
      <c r="M6" s="9" t="s">
        <v>48</v>
      </c>
      <c r="O6" s="4" t="s">
        <v>50</v>
      </c>
    </row>
    <row r="7" spans="1:3" ht="12.75">
      <c r="A7" s="5" t="s">
        <v>61</v>
      </c>
      <c r="B7" s="4"/>
      <c r="C7" s="4"/>
    </row>
    <row r="8" spans="3:10" ht="12.75">
      <c r="C8" s="5" t="s">
        <v>74</v>
      </c>
      <c r="G8" s="13" t="s">
        <v>72</v>
      </c>
      <c r="H8" s="13" t="s">
        <v>73</v>
      </c>
      <c r="I8" s="34" t="s">
        <v>63</v>
      </c>
      <c r="J8" s="34"/>
    </row>
    <row r="9" spans="1:10" ht="12.75">
      <c r="A9" s="5"/>
      <c r="B9" s="4"/>
      <c r="C9" s="4"/>
      <c r="F9" s="13" t="s">
        <v>69</v>
      </c>
      <c r="G9" s="15">
        <v>0.058</v>
      </c>
      <c r="H9" s="26">
        <v>100.2</v>
      </c>
      <c r="I9" s="35">
        <f>G9/(G9+H9)</f>
        <v>0.0005785074507769953</v>
      </c>
      <c r="J9" s="35"/>
    </row>
    <row r="10" spans="1:10" ht="12.75">
      <c r="A10" s="5"/>
      <c r="B10" s="4"/>
      <c r="C10" s="4"/>
      <c r="F10" s="13" t="s">
        <v>70</v>
      </c>
      <c r="G10" s="13">
        <v>1.53</v>
      </c>
      <c r="H10" s="26">
        <v>100.2</v>
      </c>
      <c r="I10" s="35">
        <f>G10/(G10+H10)</f>
        <v>0.015039811265113535</v>
      </c>
      <c r="J10" s="35"/>
    </row>
    <row r="11" spans="1:18" ht="12.75">
      <c r="A11" s="6"/>
      <c r="M11" s="36" t="s">
        <v>58</v>
      </c>
      <c r="N11" s="37"/>
      <c r="O11" s="38"/>
      <c r="P11" s="36" t="s">
        <v>59</v>
      </c>
      <c r="Q11" s="37"/>
      <c r="R11" s="38"/>
    </row>
    <row r="12" spans="1:23" ht="63.75">
      <c r="A12" s="11" t="s">
        <v>5</v>
      </c>
      <c r="B12" s="11" t="s">
        <v>2</v>
      </c>
      <c r="C12" s="11" t="s">
        <v>10</v>
      </c>
      <c r="D12" s="11" t="s">
        <v>54</v>
      </c>
      <c r="E12" s="11" t="s">
        <v>12</v>
      </c>
      <c r="F12" s="11" t="s">
        <v>6</v>
      </c>
      <c r="G12" s="11" t="s">
        <v>7</v>
      </c>
      <c r="H12" s="11" t="s">
        <v>64</v>
      </c>
      <c r="I12" s="11" t="s">
        <v>65</v>
      </c>
      <c r="J12" s="11" t="s">
        <v>8</v>
      </c>
      <c r="K12" s="11" t="s">
        <v>68</v>
      </c>
      <c r="L12" s="11" t="s">
        <v>71</v>
      </c>
      <c r="M12" s="11" t="s">
        <v>55</v>
      </c>
      <c r="N12" s="11" t="s">
        <v>56</v>
      </c>
      <c r="O12" s="11" t="s">
        <v>57</v>
      </c>
      <c r="P12" s="11" t="s">
        <v>60</v>
      </c>
      <c r="Q12" s="11" t="s">
        <v>56</v>
      </c>
      <c r="R12" s="11" t="s">
        <v>57</v>
      </c>
      <c r="S12" s="11" t="s">
        <v>16</v>
      </c>
      <c r="T12" s="11" t="s">
        <v>29</v>
      </c>
      <c r="W12" s="7"/>
    </row>
    <row r="13" spans="1:20" ht="48.75" customHeight="1">
      <c r="A13" s="12">
        <v>1</v>
      </c>
      <c r="B13" s="12" t="s">
        <v>9</v>
      </c>
      <c r="C13" s="12" t="s">
        <v>11</v>
      </c>
      <c r="D13" s="12">
        <v>1</v>
      </c>
      <c r="E13" s="13" t="s">
        <v>13</v>
      </c>
      <c r="F13" s="12" t="s">
        <v>14</v>
      </c>
      <c r="G13" s="14">
        <v>200</v>
      </c>
      <c r="H13" s="22">
        <f aca="true" t="shared" si="0" ref="H13:H18">$I$9</f>
        <v>0.0005785074507769953</v>
      </c>
      <c r="I13" s="13">
        <f>G13*H13</f>
        <v>0.11570149015539906</v>
      </c>
      <c r="J13" s="13" t="s">
        <v>15</v>
      </c>
      <c r="K13" s="13">
        <f>20*LOG((4620/2)/I13,10)</f>
        <v>86.0054605498192</v>
      </c>
      <c r="L13" s="13">
        <v>86.25</v>
      </c>
      <c r="M13" s="13">
        <v>22.39</v>
      </c>
      <c r="N13" s="13">
        <v>83.23</v>
      </c>
      <c r="O13" s="14">
        <v>-265</v>
      </c>
      <c r="P13" s="15">
        <v>2.042</v>
      </c>
      <c r="Q13" s="13">
        <v>83.24</v>
      </c>
      <c r="R13" s="14">
        <v>-463</v>
      </c>
      <c r="S13" s="14">
        <f>O13-R13</f>
        <v>198</v>
      </c>
      <c r="T13" s="13" t="s">
        <v>53</v>
      </c>
    </row>
    <row r="14" spans="1:20" ht="25.5" customHeight="1">
      <c r="A14" s="12">
        <v>2</v>
      </c>
      <c r="B14" s="12" t="s">
        <v>17</v>
      </c>
      <c r="C14" s="12" t="s">
        <v>11</v>
      </c>
      <c r="D14" s="12">
        <v>2</v>
      </c>
      <c r="E14" s="12" t="s">
        <v>13</v>
      </c>
      <c r="F14" s="12" t="s">
        <v>14</v>
      </c>
      <c r="G14" s="14">
        <v>200</v>
      </c>
      <c r="H14" s="22">
        <f t="shared" si="0"/>
        <v>0.0005785074507769953</v>
      </c>
      <c r="I14" s="13">
        <f>G14*H14</f>
        <v>0.11570149015539906</v>
      </c>
      <c r="J14" s="13" t="s">
        <v>18</v>
      </c>
      <c r="K14" s="13">
        <f>20*LOG((4875/2)/I14,10)</f>
        <v>86.47211343938781</v>
      </c>
      <c r="L14" s="13">
        <v>86.26</v>
      </c>
      <c r="M14" s="13">
        <v>23.44</v>
      </c>
      <c r="N14" s="13">
        <v>83.23</v>
      </c>
      <c r="O14" s="14">
        <v>-265</v>
      </c>
      <c r="P14" s="15">
        <v>2.089</v>
      </c>
      <c r="Q14" s="13">
        <v>83.25</v>
      </c>
      <c r="R14" s="14">
        <v>-463</v>
      </c>
      <c r="S14" s="14">
        <f aca="true" t="shared" si="1" ref="S14:S19">O14-R14</f>
        <v>198</v>
      </c>
      <c r="T14" s="13"/>
    </row>
    <row r="15" spans="1:20" ht="25.5" customHeight="1">
      <c r="A15" s="12">
        <v>3</v>
      </c>
      <c r="B15" s="12" t="s">
        <v>19</v>
      </c>
      <c r="C15" s="12" t="s">
        <v>20</v>
      </c>
      <c r="D15" s="12">
        <v>3</v>
      </c>
      <c r="E15" s="12" t="s">
        <v>13</v>
      </c>
      <c r="F15" s="12" t="s">
        <v>14</v>
      </c>
      <c r="G15" s="14">
        <v>200</v>
      </c>
      <c r="H15" s="22">
        <f t="shared" si="0"/>
        <v>0.0005785074507769953</v>
      </c>
      <c r="I15" s="13">
        <f aca="true" t="shared" si="2" ref="I15:I21">G15*H15</f>
        <v>0.11570149015539906</v>
      </c>
      <c r="J15" s="13" t="s">
        <v>21</v>
      </c>
      <c r="K15" s="13">
        <f>20*LOG((4906/2)/I15,10)</f>
        <v>86.52717191610405</v>
      </c>
      <c r="L15" s="13">
        <v>86.25</v>
      </c>
      <c r="M15" s="13">
        <v>23.17</v>
      </c>
      <c r="N15" s="13">
        <v>83.28</v>
      </c>
      <c r="O15" s="14">
        <v>-627</v>
      </c>
      <c r="P15" s="15">
        <v>2.042</v>
      </c>
      <c r="Q15" s="13">
        <v>83.28</v>
      </c>
      <c r="R15" s="14">
        <v>-822</v>
      </c>
      <c r="S15" s="14">
        <f t="shared" si="1"/>
        <v>195</v>
      </c>
      <c r="T15" s="13"/>
    </row>
    <row r="16" spans="1:20" ht="25.5" customHeight="1">
      <c r="A16" s="12">
        <v>4</v>
      </c>
      <c r="B16" s="12" t="s">
        <v>22</v>
      </c>
      <c r="C16" s="12" t="s">
        <v>20</v>
      </c>
      <c r="D16" s="12">
        <v>4</v>
      </c>
      <c r="E16" s="12" t="s">
        <v>13</v>
      </c>
      <c r="F16" s="12" t="s">
        <v>14</v>
      </c>
      <c r="G16" s="14">
        <v>200</v>
      </c>
      <c r="H16" s="22">
        <f t="shared" si="0"/>
        <v>0.0005785074507769953</v>
      </c>
      <c r="I16" s="13">
        <f t="shared" si="2"/>
        <v>0.11570149015539906</v>
      </c>
      <c r="J16" s="13" t="s">
        <v>23</v>
      </c>
      <c r="K16" s="13">
        <f>20*LOG((4500/2)/I16,10)</f>
        <v>85.77687131420359</v>
      </c>
      <c r="L16" s="13">
        <v>86.3</v>
      </c>
      <c r="M16" s="13">
        <v>23.17</v>
      </c>
      <c r="N16" s="13">
        <v>83.27</v>
      </c>
      <c r="O16" s="14">
        <v>-265</v>
      </c>
      <c r="P16" s="15">
        <v>2.089</v>
      </c>
      <c r="Q16" s="13">
        <v>83.25</v>
      </c>
      <c r="R16" s="14">
        <v>-464</v>
      </c>
      <c r="S16" s="14">
        <f t="shared" si="1"/>
        <v>199</v>
      </c>
      <c r="T16" s="13"/>
    </row>
    <row r="17" spans="1:20" ht="76.5">
      <c r="A17" s="12">
        <v>5</v>
      </c>
      <c r="B17" s="12" t="s">
        <v>24</v>
      </c>
      <c r="C17" s="12" t="s">
        <v>20</v>
      </c>
      <c r="D17" s="12">
        <v>4</v>
      </c>
      <c r="E17" s="12" t="s">
        <v>13</v>
      </c>
      <c r="F17" s="12" t="s">
        <v>14</v>
      </c>
      <c r="G17" s="14">
        <v>300</v>
      </c>
      <c r="H17" s="22">
        <f t="shared" si="0"/>
        <v>0.0005785074507769953</v>
      </c>
      <c r="I17" s="13">
        <f t="shared" si="2"/>
        <v>0.1735522352330986</v>
      </c>
      <c r="J17" s="13" t="s">
        <v>25</v>
      </c>
      <c r="K17" s="13">
        <f>20*LOG((6930/2)/I17,10)</f>
        <v>86.0054605498192</v>
      </c>
      <c r="L17" s="13">
        <v>86.25</v>
      </c>
      <c r="M17" s="13">
        <v>22.65</v>
      </c>
      <c r="N17" s="13">
        <v>83.24</v>
      </c>
      <c r="O17" s="14">
        <v>-265</v>
      </c>
      <c r="P17" s="15">
        <v>2.089</v>
      </c>
      <c r="Q17" s="13">
        <v>83.27</v>
      </c>
      <c r="R17" s="14">
        <v>-464</v>
      </c>
      <c r="S17" s="14">
        <f t="shared" si="1"/>
        <v>199</v>
      </c>
      <c r="T17" s="13" t="s">
        <v>30</v>
      </c>
    </row>
    <row r="18" spans="1:20" ht="25.5" customHeight="1">
      <c r="A18" s="12">
        <v>6</v>
      </c>
      <c r="B18" s="12" t="s">
        <v>27</v>
      </c>
      <c r="C18" s="12" t="s">
        <v>11</v>
      </c>
      <c r="D18" s="12">
        <v>4</v>
      </c>
      <c r="E18" s="12" t="s">
        <v>26</v>
      </c>
      <c r="F18" s="12" t="s">
        <v>14</v>
      </c>
      <c r="G18" s="14">
        <v>3500</v>
      </c>
      <c r="H18" s="22">
        <f t="shared" si="0"/>
        <v>0.0005785074507769953</v>
      </c>
      <c r="I18" s="13">
        <f t="shared" si="2"/>
        <v>2.0247760777194834</v>
      </c>
      <c r="J18" s="13" t="s">
        <v>28</v>
      </c>
      <c r="K18" s="13">
        <f>20*LOG((7500/2)/I18,10)</f>
        <v>65.35308533280482</v>
      </c>
      <c r="L18" s="13">
        <v>66</v>
      </c>
      <c r="M18" s="13">
        <v>21.88</v>
      </c>
      <c r="N18" s="13">
        <v>62.9</v>
      </c>
      <c r="O18" s="14">
        <v>-263</v>
      </c>
      <c r="P18" s="15">
        <v>2.089</v>
      </c>
      <c r="Q18" s="13">
        <v>63.07</v>
      </c>
      <c r="R18" s="14">
        <v>-463</v>
      </c>
      <c r="S18" s="14">
        <f t="shared" si="1"/>
        <v>200</v>
      </c>
      <c r="T18" s="13" t="s">
        <v>31</v>
      </c>
    </row>
    <row r="19" spans="1:20" ht="63.75">
      <c r="A19" s="12">
        <v>7</v>
      </c>
      <c r="B19" s="12" t="s">
        <v>33</v>
      </c>
      <c r="C19" s="12" t="s">
        <v>11</v>
      </c>
      <c r="D19" s="12">
        <v>4</v>
      </c>
      <c r="E19" s="12">
        <v>100</v>
      </c>
      <c r="F19" s="12" t="s">
        <v>14</v>
      </c>
      <c r="G19" s="14">
        <v>1200</v>
      </c>
      <c r="H19" s="22">
        <f>I10</f>
        <v>0.015039811265113535</v>
      </c>
      <c r="I19" s="13">
        <f t="shared" si="2"/>
        <v>18.047773518136243</v>
      </c>
      <c r="J19" s="13" t="s">
        <v>34</v>
      </c>
      <c r="K19" s="13">
        <f>20*LOG((7000/2)/I19,10)</f>
        <v>45.75288823965601</v>
      </c>
      <c r="L19" s="13">
        <v>46</v>
      </c>
      <c r="M19" s="13">
        <v>22.39</v>
      </c>
      <c r="N19" s="13">
        <v>43</v>
      </c>
      <c r="O19" s="14">
        <v>-263</v>
      </c>
      <c r="P19" s="15">
        <v>2.065</v>
      </c>
      <c r="Q19" s="13">
        <v>43.02</v>
      </c>
      <c r="R19" s="14">
        <v>-461</v>
      </c>
      <c r="S19" s="14">
        <f t="shared" si="1"/>
        <v>198</v>
      </c>
      <c r="T19" s="13" t="s">
        <v>32</v>
      </c>
    </row>
    <row r="20" spans="1:20" ht="25.5" customHeight="1">
      <c r="A20" s="12">
        <v>8</v>
      </c>
      <c r="B20" s="12" t="s">
        <v>35</v>
      </c>
      <c r="C20" s="12" t="s">
        <v>20</v>
      </c>
      <c r="D20" s="12">
        <v>4</v>
      </c>
      <c r="E20" s="12" t="s">
        <v>13</v>
      </c>
      <c r="F20" s="12" t="s">
        <v>36</v>
      </c>
      <c r="G20" s="14">
        <v>300</v>
      </c>
      <c r="H20" s="22">
        <f>$I$9</f>
        <v>0.0005785074507769953</v>
      </c>
      <c r="I20" s="13">
        <f t="shared" si="2"/>
        <v>0.1735522352330986</v>
      </c>
      <c r="J20" s="13" t="s">
        <v>37</v>
      </c>
      <c r="K20" s="13">
        <f>20*LOG((6750/2)/I20,10)</f>
        <v>85.77687131420359</v>
      </c>
      <c r="L20" s="13">
        <v>86.3</v>
      </c>
      <c r="M20" s="13">
        <v>22.65</v>
      </c>
      <c r="N20" s="13">
        <v>83.27</v>
      </c>
      <c r="O20" s="14">
        <v>-265</v>
      </c>
      <c r="P20" s="15">
        <v>2.089</v>
      </c>
      <c r="Q20" s="13">
        <v>83.27</v>
      </c>
      <c r="R20" s="14">
        <v>-104</v>
      </c>
      <c r="S20" s="14">
        <f>-(O20-R20)</f>
        <v>161</v>
      </c>
      <c r="T20" s="13"/>
    </row>
    <row r="21" spans="1:20" ht="25.5" customHeight="1">
      <c r="A21" s="12">
        <v>9</v>
      </c>
      <c r="B21" s="12" t="s">
        <v>38</v>
      </c>
      <c r="C21" s="12" t="s">
        <v>20</v>
      </c>
      <c r="D21" s="12">
        <v>4</v>
      </c>
      <c r="E21" s="12" t="s">
        <v>13</v>
      </c>
      <c r="F21" s="12" t="s">
        <v>39</v>
      </c>
      <c r="G21" s="14">
        <v>300</v>
      </c>
      <c r="H21" s="22">
        <f>$I$9</f>
        <v>0.0005785074507769953</v>
      </c>
      <c r="I21" s="13">
        <f t="shared" si="2"/>
        <v>0.1735522352330986</v>
      </c>
      <c r="J21" s="13" t="s">
        <v>40</v>
      </c>
      <c r="K21" s="13">
        <f>20*LOG((6750/2)/I21,10)</f>
        <v>85.77687131420359</v>
      </c>
      <c r="L21" s="13">
        <v>86.3</v>
      </c>
      <c r="M21" s="13">
        <v>22.9</v>
      </c>
      <c r="N21" s="13">
        <v>83.3</v>
      </c>
      <c r="O21" s="14">
        <v>-86</v>
      </c>
      <c r="P21" s="15">
        <v>2.065</v>
      </c>
      <c r="Q21" s="13">
        <v>83.3</v>
      </c>
      <c r="R21" s="14">
        <v>-283</v>
      </c>
      <c r="S21" s="14">
        <f>(O21-R21)</f>
        <v>197</v>
      </c>
      <c r="T21" s="13"/>
    </row>
    <row r="22" spans="1:8" ht="12.75">
      <c r="A22" s="6" t="s">
        <v>4</v>
      </c>
      <c r="H22" s="20"/>
    </row>
    <row r="23" spans="1:8" ht="12.75">
      <c r="A23" s="5" t="s">
        <v>44</v>
      </c>
      <c r="E23" s="5" t="s">
        <v>45</v>
      </c>
      <c r="H23" s="20"/>
    </row>
    <row r="24" ht="12.75">
      <c r="H24" s="20"/>
    </row>
    <row r="25" spans="1:20" ht="63.75">
      <c r="A25" s="11" t="s">
        <v>5</v>
      </c>
      <c r="B25" s="11" t="s">
        <v>2</v>
      </c>
      <c r="C25" s="11" t="s">
        <v>10</v>
      </c>
      <c r="D25" s="11" t="s">
        <v>54</v>
      </c>
      <c r="E25" s="11" t="s">
        <v>12</v>
      </c>
      <c r="F25" s="11" t="s">
        <v>6</v>
      </c>
      <c r="G25" s="11" t="s">
        <v>7</v>
      </c>
      <c r="H25" s="11" t="s">
        <v>64</v>
      </c>
      <c r="I25" s="11" t="s">
        <v>65</v>
      </c>
      <c r="J25" s="39" t="s">
        <v>29</v>
      </c>
      <c r="K25" s="39"/>
      <c r="L25" s="39"/>
      <c r="M25" s="39"/>
      <c r="N25" s="39"/>
      <c r="O25" s="39"/>
      <c r="P25" s="39"/>
      <c r="Q25" s="39"/>
      <c r="R25" s="39"/>
      <c r="S25" s="39"/>
      <c r="T25" s="40"/>
    </row>
    <row r="26" spans="1:20" ht="25.5">
      <c r="A26" s="14">
        <v>10</v>
      </c>
      <c r="B26" s="13" t="s">
        <v>41</v>
      </c>
      <c r="C26" s="13" t="s">
        <v>11</v>
      </c>
      <c r="D26" s="14">
        <v>4</v>
      </c>
      <c r="E26" s="13" t="s">
        <v>13</v>
      </c>
      <c r="F26" s="13" t="s">
        <v>14</v>
      </c>
      <c r="G26" s="14">
        <v>200</v>
      </c>
      <c r="H26" s="22">
        <f>$I$9</f>
        <v>0.0005785074507769953</v>
      </c>
      <c r="I26" s="13">
        <f>G26*H26</f>
        <v>0.11570149015539906</v>
      </c>
      <c r="J26" s="16" t="s">
        <v>43</v>
      </c>
      <c r="K26" s="16"/>
      <c r="L26" s="13"/>
      <c r="M26" s="13"/>
      <c r="N26" s="13"/>
      <c r="O26" s="13"/>
      <c r="P26" s="13"/>
      <c r="Q26" s="13"/>
      <c r="R26" s="13"/>
      <c r="S26" s="23"/>
      <c r="T26" s="25"/>
    </row>
    <row r="27" spans="1:20" ht="25.5">
      <c r="A27" s="14">
        <v>11</v>
      </c>
      <c r="B27" s="13" t="s">
        <v>42</v>
      </c>
      <c r="C27" s="13" t="s">
        <v>20</v>
      </c>
      <c r="D27" s="14">
        <v>4</v>
      </c>
      <c r="E27" s="13" t="s">
        <v>13</v>
      </c>
      <c r="F27" s="13" t="s">
        <v>14</v>
      </c>
      <c r="G27" s="14">
        <v>350</v>
      </c>
      <c r="H27" s="22">
        <f>$I$9</f>
        <v>0.0005785074507769953</v>
      </c>
      <c r="I27" s="13">
        <f>G27*H27</f>
        <v>0.20247760777194834</v>
      </c>
      <c r="J27" s="16" t="s">
        <v>75</v>
      </c>
      <c r="K27" s="16"/>
      <c r="L27" s="13"/>
      <c r="M27" s="13"/>
      <c r="N27" s="13"/>
      <c r="O27" s="13"/>
      <c r="P27" s="13"/>
      <c r="Q27" s="13"/>
      <c r="R27" s="13"/>
      <c r="S27" s="13"/>
      <c r="T27" s="24"/>
    </row>
    <row r="30" ht="12.75">
      <c r="A30" s="4" t="s">
        <v>83</v>
      </c>
    </row>
    <row r="31" ht="12.75">
      <c r="B31" s="4" t="s">
        <v>84</v>
      </c>
    </row>
    <row r="32" spans="2:7" ht="12.75">
      <c r="B32" s="42" t="s">
        <v>85</v>
      </c>
      <c r="G32" s="8"/>
    </row>
    <row r="33" spans="1:11" ht="12.75">
      <c r="A33" s="4"/>
      <c r="B33" s="4" t="s">
        <v>86</v>
      </c>
      <c r="C33" s="4"/>
      <c r="D33" s="4"/>
      <c r="E33" s="4"/>
      <c r="F33" s="41"/>
      <c r="G33" s="41"/>
      <c r="H33" s="41"/>
      <c r="I33" s="41"/>
      <c r="J33" s="41"/>
      <c r="K33" s="41"/>
    </row>
    <row r="34" spans="1:11" ht="12.75">
      <c r="A34" s="4" t="s">
        <v>87</v>
      </c>
      <c r="B34" s="4"/>
      <c r="C34" s="4"/>
      <c r="D34" s="4"/>
      <c r="E34" s="4"/>
      <c r="F34" s="41"/>
      <c r="G34" s="43"/>
      <c r="H34" s="43"/>
      <c r="I34" s="41"/>
      <c r="J34" s="41"/>
      <c r="K34" s="41"/>
    </row>
    <row r="35" spans="1:11" ht="12.75">
      <c r="A35" s="4"/>
      <c r="B35" s="4" t="s">
        <v>88</v>
      </c>
      <c r="C35" s="4"/>
      <c r="D35" s="4"/>
      <c r="E35" s="4"/>
      <c r="F35" s="41"/>
      <c r="G35" s="41"/>
      <c r="H35" s="41"/>
      <c r="I35" s="41"/>
      <c r="J35" s="41"/>
      <c r="K35" s="41"/>
    </row>
    <row r="36" spans="1:11" ht="12.75">
      <c r="A36" s="4" t="s">
        <v>89</v>
      </c>
      <c r="B36" s="4"/>
      <c r="C36" s="4"/>
      <c r="D36" s="4"/>
      <c r="E36" s="4"/>
      <c r="F36" s="41"/>
      <c r="G36" s="41"/>
      <c r="H36" s="41"/>
      <c r="I36" s="41"/>
      <c r="J36" s="41"/>
      <c r="K36" s="41"/>
    </row>
    <row r="37" spans="1:11" ht="12.75">
      <c r="A37" s="4"/>
      <c r="B37" s="4" t="s">
        <v>90</v>
      </c>
      <c r="C37" s="4"/>
      <c r="D37" s="4"/>
      <c r="E37" s="4"/>
      <c r="F37" s="41"/>
      <c r="G37" s="41"/>
      <c r="H37" s="41"/>
      <c r="I37" s="41"/>
      <c r="J37" s="41"/>
      <c r="K37" s="41"/>
    </row>
  </sheetData>
  <mergeCells count="6">
    <mergeCell ref="J25:T25"/>
    <mergeCell ref="I9:J9"/>
    <mergeCell ref="I8:J8"/>
    <mergeCell ref="I10:J10"/>
    <mergeCell ref="P11:R11"/>
    <mergeCell ref="M11:O11"/>
  </mergeCells>
  <printOptions/>
  <pageMargins left="0.27" right="0.16" top="0.51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1.28125" style="0" customWidth="1"/>
    <col min="2" max="2" width="12.8515625" style="0" customWidth="1"/>
    <col min="3" max="3" width="21.7109375" style="0" customWidth="1"/>
    <col min="4" max="4" width="11.8515625" style="0" customWidth="1"/>
    <col min="5" max="5" width="21.28125" style="0" customWidth="1"/>
    <col min="6" max="6" width="14.00390625" style="0" customWidth="1"/>
    <col min="7" max="7" width="12.00390625" style="0" customWidth="1"/>
    <col min="8" max="8" width="22.140625" style="0" customWidth="1"/>
  </cols>
  <sheetData>
    <row r="1" ht="15.75">
      <c r="A1" s="30" t="s">
        <v>0</v>
      </c>
    </row>
    <row r="2" ht="12.75">
      <c r="B2" t="s">
        <v>67</v>
      </c>
    </row>
    <row r="5" spans="1:7" ht="38.25" customHeight="1">
      <c r="A5" s="27" t="s">
        <v>62</v>
      </c>
      <c r="B5" s="27" t="s">
        <v>1</v>
      </c>
      <c r="C5" s="27" t="s">
        <v>78</v>
      </c>
      <c r="D5" s="27" t="s">
        <v>66</v>
      </c>
      <c r="E5" s="27" t="s">
        <v>79</v>
      </c>
      <c r="G5" s="19"/>
    </row>
    <row r="6" spans="1:9" ht="12.75">
      <c r="A6" s="28">
        <v>100</v>
      </c>
      <c r="B6" s="28">
        <f>20*LOG(A6)</f>
        <v>40</v>
      </c>
      <c r="C6" s="29">
        <f>D6-20*LOG(2,10)</f>
        <v>39.979400086720375</v>
      </c>
      <c r="D6" s="28">
        <v>46</v>
      </c>
      <c r="E6" s="29">
        <f>20*LOG(A6*2,10)</f>
        <v>46.02059991327962</v>
      </c>
      <c r="G6" s="18"/>
      <c r="I6" s="2"/>
    </row>
    <row r="7" spans="1:9" ht="12.75">
      <c r="A7" s="28">
        <v>1000</v>
      </c>
      <c r="B7" s="28">
        <f>20*LOG(A7)</f>
        <v>60</v>
      </c>
      <c r="C7" s="29">
        <f>D7-20*LOG(2,10)</f>
        <v>59.979400086720375</v>
      </c>
      <c r="D7" s="28">
        <v>66</v>
      </c>
      <c r="E7" s="29">
        <f>20*LOG(A7*2,10)</f>
        <v>66.02059991327961</v>
      </c>
      <c r="G7" s="18"/>
      <c r="I7" s="2"/>
    </row>
    <row r="8" spans="1:9" ht="12.75">
      <c r="A8" s="28">
        <v>10000</v>
      </c>
      <c r="B8" s="28">
        <f>20*LOG(A8)</f>
        <v>80</v>
      </c>
      <c r="C8" s="29">
        <f>D8-20*LOG(2,10)</f>
        <v>79.97940008672037</v>
      </c>
      <c r="D8" s="28">
        <v>86</v>
      </c>
      <c r="E8" s="29">
        <f>20*LOG(A8*2,10)</f>
        <v>86.02059991327961</v>
      </c>
      <c r="G8" s="18"/>
      <c r="I8" s="2"/>
    </row>
    <row r="9" spans="1:9" ht="12.75">
      <c r="A9" s="31"/>
      <c r="B9" s="28" t="s">
        <v>76</v>
      </c>
      <c r="C9" s="28" t="s">
        <v>80</v>
      </c>
      <c r="D9" s="28" t="s">
        <v>81</v>
      </c>
      <c r="E9" s="28" t="s">
        <v>77</v>
      </c>
      <c r="G9" s="18"/>
      <c r="I9" s="2"/>
    </row>
    <row r="10" spans="1:9" ht="12.75">
      <c r="A10" s="31"/>
      <c r="B10" s="31"/>
      <c r="C10" s="32"/>
      <c r="D10" s="33"/>
      <c r="E10" s="32"/>
      <c r="G10" s="18"/>
      <c r="I10" s="2"/>
    </row>
    <row r="11" spans="1:7" ht="12.75">
      <c r="A11" s="1"/>
      <c r="B11" s="18"/>
      <c r="C11" s="1"/>
      <c r="F11" s="1"/>
      <c r="G11" s="2"/>
    </row>
    <row r="12" spans="6:7" ht="12.75">
      <c r="F12" s="1"/>
      <c r="G12" s="2"/>
    </row>
    <row r="13" spans="6:7" ht="12.75">
      <c r="F13" s="1"/>
      <c r="G13" s="2"/>
    </row>
    <row r="14" spans="6:7" ht="12.75">
      <c r="F14" s="1"/>
      <c r="G14" s="2"/>
    </row>
    <row r="15" spans="1:7" ht="12.75">
      <c r="A15" s="1"/>
      <c r="B15" s="18"/>
      <c r="C15" s="1"/>
      <c r="D15" s="2"/>
      <c r="F15" s="1"/>
      <c r="G15" s="2"/>
    </row>
    <row r="16" spans="1:7" ht="12.75">
      <c r="A16" s="1"/>
      <c r="B16" s="18"/>
      <c r="C16" s="1"/>
      <c r="D16" s="2"/>
      <c r="F16" s="1"/>
      <c r="G16" s="2"/>
    </row>
    <row r="17" spans="1:7" ht="12.75">
      <c r="A17" s="1"/>
      <c r="B17" s="18"/>
      <c r="C17" s="1"/>
      <c r="D17" s="2"/>
      <c r="F17" s="1"/>
      <c r="G17" s="2"/>
    </row>
    <row r="20" ht="12.75">
      <c r="A20" s="17"/>
    </row>
    <row r="21" ht="12.75">
      <c r="A21" s="1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mbaker13</dc:creator>
  <cp:keywords/>
  <dc:description/>
  <cp:lastModifiedBy>mbaker13</cp:lastModifiedBy>
  <cp:lastPrinted>2004-02-09T23:19:54Z</cp:lastPrinted>
  <dcterms:created xsi:type="dcterms:W3CDTF">2004-02-04T15:19:32Z</dcterms:created>
  <dcterms:modified xsi:type="dcterms:W3CDTF">2004-02-09T23:20:10Z</dcterms:modified>
  <cp:category/>
  <cp:version/>
  <cp:contentType/>
  <cp:contentStatus/>
</cp:coreProperties>
</file>